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fortin\Desktop\"/>
    </mc:Choice>
  </mc:AlternateContent>
  <bookViews>
    <workbookView xWindow="90" yWindow="45" windowWidth="12135" windowHeight="5835"/>
  </bookViews>
  <sheets>
    <sheet name="soins physiques en psy" sheetId="1" r:id="rId1"/>
    <sheet name="soins phys en psy - géronto-psy" sheetId="2" r:id="rId2"/>
  </sheets>
  <definedNames>
    <definedName name="_xlnm.Print_Area" localSheetId="1">'soins phys en psy - géronto-psy'!$A$1:$E$71</definedName>
    <definedName name="_xlnm.Print_Area" localSheetId="0">'soins physiques en psy'!$A$1:$E$62</definedName>
  </definedNames>
  <calcPr calcId="162913"/>
</workbook>
</file>

<file path=xl/calcChain.xml><?xml version="1.0" encoding="utf-8"?>
<calcChain xmlns="http://schemas.openxmlformats.org/spreadsheetml/2006/main">
  <c r="E56" i="2" l="1"/>
  <c r="E64" i="2" s="1"/>
  <c r="D56" i="2"/>
  <c r="D64" i="2" s="1"/>
  <c r="E54" i="2"/>
  <c r="D54" i="2"/>
  <c r="E53" i="2"/>
  <c r="D53" i="2"/>
  <c r="E52" i="2"/>
  <c r="D52" i="2"/>
  <c r="E51" i="2"/>
  <c r="D51" i="2"/>
  <c r="E50" i="2"/>
  <c r="E63" i="2" s="1"/>
  <c r="D50" i="2"/>
  <c r="E48" i="2"/>
  <c r="D48" i="2"/>
  <c r="E47" i="2"/>
  <c r="D47" i="2"/>
  <c r="E46" i="2"/>
  <c r="D46" i="2"/>
  <c r="E45" i="2"/>
  <c r="D45" i="2"/>
  <c r="E44" i="2"/>
  <c r="D44" i="2"/>
  <c r="E43" i="2"/>
  <c r="D43" i="2"/>
  <c r="E42" i="2"/>
  <c r="D42" i="2"/>
  <c r="E41" i="2"/>
  <c r="D41" i="2"/>
  <c r="E40" i="2"/>
  <c r="D40" i="2"/>
  <c r="E39" i="2"/>
  <c r="D39" i="2"/>
  <c r="E38" i="2"/>
  <c r="D38" i="2"/>
  <c r="E28" i="2"/>
  <c r="D28" i="2"/>
  <c r="E18" i="2"/>
  <c r="E20" i="2" s="1"/>
  <c r="D18" i="2"/>
  <c r="D63" i="2" l="1"/>
  <c r="E62" i="2"/>
  <c r="E66" i="2" s="1"/>
  <c r="D62" i="2"/>
  <c r="E22" i="2"/>
  <c r="D20" i="2"/>
  <c r="D22" i="2" s="1"/>
  <c r="E39" i="1"/>
  <c r="D66" i="2" l="1"/>
  <c r="D70" i="2"/>
  <c r="D68" i="2"/>
  <c r="E70" i="2"/>
  <c r="E68" i="2"/>
  <c r="E42" i="1"/>
  <c r="D42" i="1"/>
  <c r="E40" i="1" l="1"/>
  <c r="D40" i="1"/>
  <c r="D50" i="1" l="1"/>
  <c r="D56" i="1" s="1"/>
  <c r="E50" i="1"/>
  <c r="E56" i="1" s="1"/>
  <c r="E48" i="1"/>
  <c r="D48" i="1"/>
  <c r="E47" i="1"/>
  <c r="D47" i="1"/>
  <c r="E46" i="1"/>
  <c r="D46" i="1"/>
  <c r="E45" i="1"/>
  <c r="D45" i="1"/>
  <c r="E44" i="1"/>
  <c r="D44" i="1"/>
  <c r="E41" i="1"/>
  <c r="D41" i="1"/>
  <c r="D39" i="1"/>
  <c r="E38" i="1"/>
  <c r="D38" i="1"/>
  <c r="E37" i="1"/>
  <c r="D37" i="1"/>
  <c r="E18" i="1"/>
  <c r="D28" i="1"/>
  <c r="D18" i="1"/>
  <c r="D20" i="1" s="1"/>
  <c r="D54" i="1" l="1"/>
  <c r="E54" i="1"/>
  <c r="E55" i="1"/>
  <c r="D55" i="1"/>
  <c r="D22" i="1"/>
  <c r="E20" i="1"/>
  <c r="E22" i="1" s="1"/>
  <c r="E28" i="1" l="1"/>
  <c r="E58" i="1" s="1"/>
  <c r="D58" i="1"/>
  <c r="D60" i="1" s="1"/>
  <c r="E60" i="1" l="1"/>
  <c r="E62" i="1"/>
  <c r="D62" i="1"/>
</calcChain>
</file>

<file path=xl/sharedStrings.xml><?xml version="1.0" encoding="utf-8"?>
<sst xmlns="http://schemas.openxmlformats.org/spreadsheetml/2006/main" count="117" uniqueCount="61">
  <si>
    <t>Les présents calculs ne tiennent pas compte des majorations en territoires désignés ni des majorations en heures défavorables du fait que les résultats à tarif</t>
  </si>
  <si>
    <t>horaire /  honoraires fixes du mode mixte produisent des résultats comparables.</t>
  </si>
  <si>
    <t>Section I - Calcul de la rémunération actuelle selon le tarif horaire/les honoraires fixes</t>
  </si>
  <si>
    <t>TH</t>
  </si>
  <si>
    <t>HF</t>
  </si>
  <si>
    <t>Total des heures travaillées durant une semaine moyenne*</t>
  </si>
  <si>
    <t>Si vous êtes à honoraires fixes, indiquez 35 ou 40 heures selon votre avis de service. (Vous devez minimalement détenir une nomination à honoraires fixes de 35 heures pour adhérer au mode mixte. Si vous cumulez vos 35 heures sur plus d'un site ou programme, indiquez 35 heures ou 40 heures selon votre situation et non votre charge de travail dans le secteur visé par votre adhésion au mode mixte.)</t>
  </si>
  <si>
    <t>Heures pleins avantages (colonne 1)</t>
  </si>
  <si>
    <t>Heures à taux réduit régulier (colonne 3)</t>
  </si>
  <si>
    <t>Rémunération actuelle selon le mode existant pour fins de comparaison</t>
  </si>
  <si>
    <t>(1)</t>
  </si>
  <si>
    <t>Taux du forfait horaire</t>
  </si>
  <si>
    <t xml:space="preserve"> </t>
  </si>
  <si>
    <t>Taux des interventions cliniques et des échanges</t>
  </si>
  <si>
    <t>Taux des services médico-administratifs</t>
  </si>
  <si>
    <t>Détail des services rendus durant une semaine moyenne</t>
  </si>
  <si>
    <t>Nombre    (indiquez des nombres entiers)</t>
  </si>
  <si>
    <t>Service</t>
  </si>
  <si>
    <t>Tarif</t>
  </si>
  <si>
    <t>Montant comparaison TH ($)</t>
  </si>
  <si>
    <t>Montant comparaison        HF ($)</t>
  </si>
  <si>
    <t>Rémunération totale projetée selon le mode mixte</t>
  </si>
  <si>
    <t>(2)</t>
  </si>
  <si>
    <t>Majoration (réduction) estimée entre la rémunération moyenne selon le mode mixte et la rémunération selon votre mode de rémunération actuel (en pourcentage)</t>
  </si>
  <si>
    <t>(2) / (1)</t>
  </si>
  <si>
    <t>Majoration (réduction) estimée entre la rémunération moyenne selon le mode mixte et la rémunération selon votre mode de rémunération actuel (en dollars par semaine)</t>
  </si>
  <si>
    <t xml:space="preserve">(2) - (1) </t>
  </si>
  <si>
    <t>Complétez les champs de couleur, de la Section I selon votre mode de rémunération actuel (tarif horaire ou honoraires fixes) et de la Section II selon vos activités</t>
  </si>
  <si>
    <t>Section II - Calcul de la rémunération projetée selon le mode mixte</t>
  </si>
  <si>
    <t>Total de rémunération projetée selon le forfait horaire</t>
  </si>
  <si>
    <t>Psychothérapie, première demi-heure</t>
  </si>
  <si>
    <t>Psychothérapie, périodes supplémentaires de 15 minutes</t>
  </si>
  <si>
    <t>Intervention clinique, première demi-heure*</t>
  </si>
  <si>
    <t>Intervention clinique, périodes supplémentaires de 15 minutes*</t>
  </si>
  <si>
    <t>Activités médico-administratives rémunérées, périodes complètes de 15 minutes</t>
  </si>
  <si>
    <t>en centre hospitalier</t>
  </si>
  <si>
    <r>
      <t>Taux horaire sur les heures "travaillées" (excluant le temps en garde en disponibilité</t>
    </r>
    <r>
      <rPr>
        <b/>
        <sz val="11"/>
        <rFont val="Calibri"/>
        <family val="2"/>
        <scheme val="minor"/>
      </rPr>
      <t>) en tenant compte de la contribution pour les primes de responsabilité</t>
    </r>
  </si>
  <si>
    <t>Taux des services cliniques (excluant l'intervention clinique, les échanges et la psychothérapie)</t>
  </si>
  <si>
    <t>Échanges interdisciplinaires avec les autres professionnels ou avec les proches du patient</t>
  </si>
  <si>
    <t>Visite de prise en charge</t>
  </si>
  <si>
    <t>Visite de suivi, première</t>
  </si>
  <si>
    <t>Visite de suivi, subséquente le même jour pour un même patient</t>
  </si>
  <si>
    <t>Visite de transfert</t>
  </si>
  <si>
    <t>Visite d'évaluation en vue d'un suivi conjoint ou pour donner une opinion</t>
  </si>
  <si>
    <t>Total des suppléments d'honoraires sur les services cliniques (excluant les interventions cliniques, les échanges et la psychothérapie)</t>
  </si>
  <si>
    <t>Total des suppléments d'honoraires sur les interventions cliniques, les échanges et la psychothérapie</t>
  </si>
  <si>
    <t>Total des tarifs des actes diagnostiques et thérapeutiques effectués</t>
  </si>
  <si>
    <t>Total des suppléments d'honoraires sur les services médico-administratifs</t>
  </si>
  <si>
    <t>*inclure les activités cliniques et clinico-administratives (suivi de labo gestion de rapports de consultations, téléphones, etc), et les activités médico-administrative (réunions de département/service, comités, participation au CMDP)                                                                                                                                                                                                    Si vous êtes à honoraires fixes,ne distinguez pas entre les heures que vous avez effectué à tarif horaire et à honoraires fixes en gériatrie.     Excluez les heures de garde sur place la fin de semaine, les jours fériés ou en semaine de 16h à 8h.</t>
  </si>
  <si>
    <t>Visite de prise en charge, en géronto-psychiatrie</t>
  </si>
  <si>
    <t>Visite d'évaluation en vue d'un suivi conjoint ou pour donner une opinion, en géronto-psychiatrie</t>
  </si>
  <si>
    <t>Visite de suivi, première, en géronto-psychiatrie</t>
  </si>
  <si>
    <t>visite de suivi, subséquente le même jour pour un même patient, en géronto-psychiatrie</t>
  </si>
  <si>
    <t>Visite de transfert, en géronto-psychiatrie</t>
  </si>
  <si>
    <t>*Il n'est pas nécessaire de se limiter à un maximum quotidien de durée pour la facturation de l'intervention clinique.</t>
  </si>
  <si>
    <t>Comparaison de la rémunération selon le TH/HF et selon le mode mixte pour les soins physiques en psychiatrie</t>
  </si>
  <si>
    <t xml:space="preserve">Le médecin aux honoraires fixes adhérant au mode mixte ne reçoit pas les primess sur ses heures en psychaitrie. La comparaison en tient compte. </t>
  </si>
  <si>
    <t>Le médecin aux honoraires fixes rémunéré selon le mode mixte ne reçoit pas les primes sur ses activités en psychiatrie. La comparaison en tient compte.</t>
  </si>
  <si>
    <t>en centre hospitalier (intégrant les modalités spécifiques en géronto-psychiatrie, date d'application à venir)</t>
  </si>
  <si>
    <t>Taux des services cliniques en géronto-psychiatrie (excluant les échanges, l'intervention clinique et la psychothérapie)</t>
  </si>
  <si>
    <t>Les visites en géronto-psychiatrie peuvent seulement être réclamées par le médecin qui détient une exerce régulièrement dans un programme ou une unité de géronto-psychiatrie dans l'IUSMQ ou d'IUSMM. Ces tarifs ne sont pas en application en date du 1er octobre 2017 et la date de mise en vigueur reste à fixer.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</si>
</sst>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0C]"/>
    <numFmt numFmtId="165" formatCode="#,##0\ [$$-C0C]"/>
    <numFmt numFmtId="166" formatCode="#,##0.00\ &quot;$&quot;"/>
    <numFmt numFmtId="167" formatCode="_ * #,##0.00_)\ [$$-C0C]_ ;_ * \(#,##0.00\)\ [$$-C0C]_ ;_ * &quot;-&quot;??_)\ [$$-C0C]_ ;_ @_ "/>
    <numFmt numFmtId="168" formatCode="0.0%"/>
    <numFmt numFmtId="169" formatCode="[$$-1009]#,##0.00;\-[$$-1009]#,##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b/>
      <u/>
      <sz val="12"/>
      <name val="Calibri"/>
      <family val="2"/>
      <scheme val="minor"/>
    </font>
    <font>
      <b/>
      <sz val="14"/>
      <color theme="1"/>
      <name val="Calibri"/>
      <family val="2"/>
      <scheme val="minor"/>
    </font>
    <font>
      <sz val="12"/>
      <name val="Calibri"/>
      <family val="2"/>
      <scheme val="minor"/>
    </font>
    <font>
      <b/>
      <sz val="11"/>
      <name val="Calibri"/>
      <family val="2"/>
      <scheme val="minor"/>
    </font>
    <font>
      <b/>
      <sz val="12"/>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s>
  <cellStyleXfs count="1">
    <xf numFmtId="0" fontId="0" fillId="0" borderId="0"/>
  </cellStyleXfs>
  <cellXfs count="57">
    <xf numFmtId="0" fontId="0" fillId="0" borderId="0" xfId="0"/>
    <xf numFmtId="0" fontId="0" fillId="2" borderId="1" xfId="0" applyFill="1" applyBorder="1" applyAlignment="1" applyProtection="1">
      <alignment horizontal="center"/>
      <protection locked="0"/>
    </xf>
    <xf numFmtId="0" fontId="3" fillId="0" borderId="0" xfId="0" applyFont="1" applyProtection="1"/>
    <xf numFmtId="0" fontId="0" fillId="0" borderId="0" xfId="0" applyProtection="1"/>
    <xf numFmtId="0" fontId="4"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164" fontId="6" fillId="0" borderId="0" xfId="0" applyNumberFormat="1"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Fill="1" applyAlignment="1" applyProtection="1">
      <alignment horizontal="center"/>
    </xf>
    <xf numFmtId="0" fontId="6" fillId="3" borderId="0" xfId="0" applyFont="1" applyFill="1" applyProtection="1"/>
    <xf numFmtId="0" fontId="4" fillId="3" borderId="0" xfId="0" applyFont="1" applyFill="1" applyProtection="1"/>
    <xf numFmtId="0" fontId="4" fillId="3" borderId="0" xfId="0" quotePrefix="1" applyFont="1" applyFill="1" applyAlignment="1" applyProtection="1">
      <alignment horizontal="center"/>
    </xf>
    <xf numFmtId="164" fontId="6" fillId="3" borderId="0" xfId="0" applyNumberFormat="1" applyFont="1" applyFill="1" applyBorder="1" applyAlignment="1" applyProtection="1">
      <alignment horizontal="center"/>
    </xf>
    <xf numFmtId="0" fontId="2" fillId="0" borderId="0" xfId="0" applyFont="1" applyProtection="1"/>
    <xf numFmtId="165" fontId="2" fillId="0" borderId="0" xfId="0" applyNumberFormat="1" applyFont="1" applyFill="1" applyBorder="1" applyProtection="1"/>
    <xf numFmtId="0" fontId="7" fillId="4" borderId="0" xfId="0" applyFont="1" applyFill="1" applyProtection="1"/>
    <xf numFmtId="164" fontId="12" fillId="4" borderId="0" xfId="0" applyNumberFormat="1" applyFont="1" applyFill="1" applyAlignment="1" applyProtection="1">
      <alignment horizontal="center"/>
    </xf>
    <xf numFmtId="0" fontId="6" fillId="0" borderId="0" xfId="0" applyFont="1" applyAlignment="1" applyProtection="1">
      <alignment horizontal="center"/>
    </xf>
    <xf numFmtId="0" fontId="12" fillId="4" borderId="0" xfId="0" applyFont="1" applyFill="1" applyAlignment="1" applyProtection="1">
      <alignment horizontal="center"/>
    </xf>
    <xf numFmtId="164" fontId="12" fillId="4" borderId="0" xfId="0" applyNumberFormat="1" applyFont="1" applyFill="1" applyBorder="1" applyAlignment="1" applyProtection="1">
      <alignment horizontal="center"/>
    </xf>
    <xf numFmtId="0" fontId="1" fillId="0" borderId="0" xfId="0" applyFont="1" applyProtection="1"/>
    <xf numFmtId="0" fontId="7" fillId="4" borderId="0" xfId="0" applyFont="1" applyFill="1" applyAlignment="1" applyProtection="1">
      <alignment horizontal="center"/>
    </xf>
    <xf numFmtId="0" fontId="7" fillId="0" borderId="0" xfId="0" applyFont="1" applyProtection="1"/>
    <xf numFmtId="0" fontId="7" fillId="0" borderId="0" xfId="0" applyFont="1" applyAlignment="1" applyProtection="1">
      <alignment wrapText="1"/>
    </xf>
    <xf numFmtId="0" fontId="5" fillId="0" borderId="0" xfId="0" applyFont="1" applyAlignment="1" applyProtection="1">
      <alignment horizontal="center" wrapText="1"/>
    </xf>
    <xf numFmtId="0" fontId="8" fillId="0" borderId="0" xfId="0" applyFont="1" applyAlignment="1" applyProtection="1">
      <alignment horizontal="center" wrapText="1"/>
    </xf>
    <xf numFmtId="164" fontId="4" fillId="0" borderId="0" xfId="0" applyNumberFormat="1" applyFont="1" applyAlignment="1" applyProtection="1">
      <alignment horizontal="center"/>
    </xf>
    <xf numFmtId="166" fontId="4" fillId="0" borderId="0" xfId="0" applyNumberFormat="1" applyFont="1" applyAlignment="1" applyProtection="1">
      <alignment horizontal="center"/>
    </xf>
    <xf numFmtId="0" fontId="11" fillId="0" borderId="0" xfId="0" applyFont="1" applyProtection="1"/>
    <xf numFmtId="0" fontId="4" fillId="0" borderId="0" xfId="0" applyFont="1" applyProtection="1"/>
    <xf numFmtId="0" fontId="9" fillId="3" borderId="0" xfId="0" applyFont="1" applyFill="1" applyProtection="1"/>
    <xf numFmtId="0" fontId="0" fillId="3" borderId="0" xfId="0" applyFill="1" applyProtection="1"/>
    <xf numFmtId="167" fontId="6" fillId="3" borderId="0" xfId="0" applyNumberFormat="1" applyFont="1" applyFill="1" applyAlignment="1" applyProtection="1">
      <alignment horizontal="center"/>
    </xf>
    <xf numFmtId="167" fontId="4" fillId="0" borderId="0" xfId="0" applyNumberFormat="1" applyFont="1" applyAlignment="1" applyProtection="1">
      <alignment horizontal="center"/>
    </xf>
    <xf numFmtId="0" fontId="10" fillId="0" borderId="0" xfId="0" quotePrefix="1" applyFont="1" applyAlignment="1" applyProtection="1">
      <alignment horizontal="center"/>
    </xf>
    <xf numFmtId="168" fontId="6" fillId="0" borderId="0" xfId="0" applyNumberFormat="1" applyFont="1" applyAlignment="1" applyProtection="1">
      <alignment horizontal="center"/>
    </xf>
    <xf numFmtId="0" fontId="10" fillId="0" borderId="0" xfId="0" applyFont="1" applyAlignment="1" applyProtection="1">
      <alignment horizontal="center"/>
    </xf>
    <xf numFmtId="169" fontId="6" fillId="0" borderId="0" xfId="0" applyNumberFormat="1" applyFont="1" applyAlignment="1" applyProtection="1">
      <alignment horizontal="center"/>
    </xf>
    <xf numFmtId="0" fontId="0" fillId="0" borderId="0" xfId="0" applyFill="1" applyProtection="1"/>
    <xf numFmtId="0" fontId="0" fillId="0" borderId="2" xfId="0" applyFill="1" applyBorder="1" applyProtection="1"/>
    <xf numFmtId="0" fontId="0" fillId="0" borderId="3" xfId="0" applyBorder="1" applyAlignment="1" applyProtection="1">
      <alignment horizontal="center"/>
    </xf>
    <xf numFmtId="10" fontId="4" fillId="0" borderId="0" xfId="0" applyNumberFormat="1" applyFont="1" applyFill="1" applyAlignment="1" applyProtection="1">
      <alignment horizontal="center"/>
    </xf>
    <xf numFmtId="10" fontId="10" fillId="0" borderId="0" xfId="0" applyNumberFormat="1" applyFont="1" applyFill="1" applyAlignment="1" applyProtection="1">
      <alignment horizontal="center"/>
    </xf>
    <xf numFmtId="164" fontId="4" fillId="5" borderId="1" xfId="0" applyNumberFormat="1" applyFont="1" applyFill="1" applyBorder="1" applyAlignment="1" applyProtection="1">
      <alignment horizontal="center"/>
      <protection locked="0"/>
    </xf>
    <xf numFmtId="0" fontId="0" fillId="0" borderId="0" xfId="0" applyFill="1" applyBorder="1" applyAlignment="1" applyProtection="1">
      <alignment horizontal="center"/>
    </xf>
    <xf numFmtId="0" fontId="0" fillId="6" borderId="0" xfId="0" applyFill="1" applyProtection="1"/>
    <xf numFmtId="0" fontId="0" fillId="6" borderId="0" xfId="0" applyFill="1" applyBorder="1" applyProtection="1"/>
    <xf numFmtId="0" fontId="0" fillId="0" borderId="0" xfId="0" applyAlignment="1" applyProtection="1">
      <alignment wrapText="1"/>
    </xf>
    <xf numFmtId="0" fontId="2" fillId="0" borderId="0" xfId="0" applyFont="1" applyAlignment="1" applyProtection="1">
      <alignment wrapText="1"/>
    </xf>
    <xf numFmtId="0" fontId="11" fillId="0" borderId="0" xfId="0" applyFont="1" applyFill="1" applyAlignment="1" applyProtection="1">
      <alignment wrapText="1"/>
    </xf>
    <xf numFmtId="0" fontId="0" fillId="0" borderId="0" xfId="0" applyAlignment="1" applyProtection="1">
      <alignment wrapText="1"/>
    </xf>
    <xf numFmtId="0" fontId="2" fillId="0" borderId="0" xfId="0" applyFont="1" applyAlignment="1" applyProtection="1">
      <alignment wrapText="1"/>
    </xf>
    <xf numFmtId="0" fontId="11" fillId="0" borderId="0" xfId="0" applyFont="1" applyFill="1" applyAlignment="1" applyProtection="1">
      <alignment wrapText="1"/>
    </xf>
    <xf numFmtId="0" fontId="7" fillId="6" borderId="0" xfId="0" applyFont="1" applyFill="1" applyAlignment="1" applyProtection="1">
      <alignment wrapText="1"/>
    </xf>
    <xf numFmtId="0" fontId="0" fillId="6" borderId="0" xfId="0" applyFont="1"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zoomScaleNormal="100" workbookViewId="0">
      <selection activeCell="E17" sqref="E17"/>
    </sheetView>
  </sheetViews>
  <sheetFormatPr baseColWidth="10" defaultColWidth="11.59765625" defaultRowHeight="14.25" x14ac:dyDescent="0.45"/>
  <cols>
    <col min="1" max="1" width="15.86328125" style="3" customWidth="1"/>
    <col min="2" max="2" width="80.73046875" style="3" customWidth="1"/>
    <col min="3" max="3" width="11.59765625" style="3"/>
    <col min="4" max="4" width="17" style="3" customWidth="1"/>
    <col min="5" max="5" width="18.265625" style="3" customWidth="1"/>
    <col min="6" max="16384" width="11.59765625" style="3"/>
  </cols>
  <sheetData>
    <row r="1" spans="1:5" ht="21" x14ac:dyDescent="0.65">
      <c r="A1" s="2" t="s">
        <v>55</v>
      </c>
    </row>
    <row r="2" spans="1:5" ht="21" x14ac:dyDescent="0.65">
      <c r="A2" s="2" t="s">
        <v>35</v>
      </c>
    </row>
    <row r="3" spans="1:5" ht="21" x14ac:dyDescent="0.65">
      <c r="A3" s="2"/>
    </row>
    <row r="4" spans="1:5" x14ac:dyDescent="0.45">
      <c r="A4" s="3" t="s">
        <v>27</v>
      </c>
    </row>
    <row r="6" spans="1:5" ht="15.75" x14ac:dyDescent="0.5">
      <c r="A6" s="3" t="s">
        <v>0</v>
      </c>
      <c r="C6" s="4"/>
      <c r="D6" s="4"/>
      <c r="E6" s="4"/>
    </row>
    <row r="7" spans="1:5" ht="15.75" x14ac:dyDescent="0.5">
      <c r="A7" s="3" t="s">
        <v>1</v>
      </c>
      <c r="C7" s="4"/>
      <c r="D7" s="4"/>
      <c r="E7" s="4"/>
    </row>
    <row r="8" spans="1:5" ht="15.75" x14ac:dyDescent="0.5">
      <c r="C8" s="4"/>
      <c r="D8" s="4"/>
      <c r="E8" s="4"/>
    </row>
    <row r="9" spans="1:5" ht="15.75" x14ac:dyDescent="0.5">
      <c r="A9" s="3" t="s">
        <v>56</v>
      </c>
      <c r="C9" s="4"/>
      <c r="D9" s="4"/>
      <c r="E9" s="4"/>
    </row>
    <row r="11" spans="1:5" ht="15.75" x14ac:dyDescent="0.5">
      <c r="A11" s="5" t="s">
        <v>2</v>
      </c>
    </row>
    <row r="12" spans="1:5" ht="15.75" x14ac:dyDescent="0.5">
      <c r="D12" s="6" t="s">
        <v>3</v>
      </c>
      <c r="E12" s="6" t="s">
        <v>4</v>
      </c>
    </row>
    <row r="13" spans="1:5" ht="49.15" customHeight="1" x14ac:dyDescent="0.5">
      <c r="A13" s="50" t="s">
        <v>36</v>
      </c>
      <c r="B13" s="50"/>
      <c r="D13" s="7">
        <v>109.89</v>
      </c>
      <c r="E13" s="7">
        <v>110.75</v>
      </c>
    </row>
    <row r="14" spans="1:5" x14ac:dyDescent="0.45">
      <c r="D14" s="8"/>
      <c r="E14" s="8"/>
    </row>
    <row r="15" spans="1:5" ht="33.75" customHeight="1" x14ac:dyDescent="0.45">
      <c r="A15" s="3" t="s">
        <v>5</v>
      </c>
      <c r="D15" s="1"/>
      <c r="E15" s="1"/>
    </row>
    <row r="16" spans="1:5" ht="108" customHeight="1" x14ac:dyDescent="0.45">
      <c r="B16" s="49" t="s">
        <v>48</v>
      </c>
      <c r="D16" s="41"/>
      <c r="E16" s="41"/>
    </row>
    <row r="17" spans="1:6" ht="41.45" customHeight="1" x14ac:dyDescent="0.45">
      <c r="A17" s="49" t="s">
        <v>6</v>
      </c>
      <c r="B17" s="49"/>
      <c r="C17" s="49"/>
      <c r="D17" s="42"/>
      <c r="E17" s="1"/>
    </row>
    <row r="18" spans="1:6" x14ac:dyDescent="0.45">
      <c r="A18" s="3" t="s">
        <v>7</v>
      </c>
      <c r="D18" s="9">
        <f>IF(D15-55&lt;0,D15,MIN(D15,55))</f>
        <v>0</v>
      </c>
      <c r="E18" s="10">
        <f>IF(E17&lt;35,MIN(E15,E17),MIN(E15,55))</f>
        <v>0</v>
      </c>
    </row>
    <row r="19" spans="1:6" x14ac:dyDescent="0.45">
      <c r="D19" s="9"/>
      <c r="E19" s="9"/>
    </row>
    <row r="20" spans="1:6" x14ac:dyDescent="0.45">
      <c r="A20" s="3" t="s">
        <v>8</v>
      </c>
      <c r="D20" s="8">
        <f>D15-D18-D19</f>
        <v>0</v>
      </c>
      <c r="E20" s="8">
        <f>E15-E18-E19</f>
        <v>0</v>
      </c>
    </row>
    <row r="22" spans="1:6" ht="23.45" customHeight="1" x14ac:dyDescent="0.5">
      <c r="A22" s="11" t="s">
        <v>9</v>
      </c>
      <c r="B22" s="12"/>
      <c r="C22" s="13" t="s">
        <v>10</v>
      </c>
      <c r="D22" s="14">
        <f>D13*D18+0.94*D13*D19+0.718*D13*D20</f>
        <v>0</v>
      </c>
      <c r="E22" s="14">
        <f>E13*E$18+0.94*E13*E$19+0.718*E13*E$20</f>
        <v>0</v>
      </c>
    </row>
    <row r="23" spans="1:6" x14ac:dyDescent="0.45">
      <c r="A23" s="15"/>
      <c r="D23" s="16"/>
      <c r="E23" s="16"/>
    </row>
    <row r="24" spans="1:6" ht="15.75" x14ac:dyDescent="0.5">
      <c r="A24" s="5" t="s">
        <v>28</v>
      </c>
      <c r="D24" s="16"/>
      <c r="E24" s="16"/>
    </row>
    <row r="25" spans="1:6" x14ac:dyDescent="0.45">
      <c r="E25" s="17"/>
    </row>
    <row r="26" spans="1:6" ht="15.75" x14ac:dyDescent="0.5">
      <c r="A26" s="15" t="s">
        <v>11</v>
      </c>
      <c r="D26" s="7">
        <v>57.12</v>
      </c>
      <c r="E26" s="18">
        <v>95.98</v>
      </c>
    </row>
    <row r="27" spans="1:6" ht="15.75" x14ac:dyDescent="0.5">
      <c r="D27" s="19"/>
      <c r="E27" s="20"/>
    </row>
    <row r="28" spans="1:6" ht="15.75" x14ac:dyDescent="0.5">
      <c r="A28" s="15" t="s">
        <v>29</v>
      </c>
      <c r="D28" s="7">
        <f>IF(D15&gt;0,D15*D26,0)</f>
        <v>0</v>
      </c>
      <c r="E28" s="21">
        <f>IF(E15&gt;0,E26*E$18+0.94*E26*E$19+0.718*E26*E$20,0)</f>
        <v>0</v>
      </c>
      <c r="F28" s="22" t="s">
        <v>12</v>
      </c>
    </row>
    <row r="29" spans="1:6" x14ac:dyDescent="0.45">
      <c r="D29" s="8"/>
      <c r="E29" s="23"/>
    </row>
    <row r="30" spans="1:6" ht="15.75" x14ac:dyDescent="0.5">
      <c r="D30" s="6" t="s">
        <v>3</v>
      </c>
      <c r="E30" s="6" t="s">
        <v>4</v>
      </c>
    </row>
    <row r="31" spans="1:6" ht="15.75" x14ac:dyDescent="0.5">
      <c r="A31" s="3" t="s">
        <v>37</v>
      </c>
      <c r="D31" s="43">
        <v>0.58240000000000003</v>
      </c>
      <c r="E31" s="43">
        <v>0.34139999999999998</v>
      </c>
      <c r="F31" s="24" t="s">
        <v>12</v>
      </c>
    </row>
    <row r="32" spans="1:6" ht="15.75" x14ac:dyDescent="0.5">
      <c r="A32" s="3" t="s">
        <v>13</v>
      </c>
      <c r="D32" s="43">
        <v>0.62150000000000005</v>
      </c>
      <c r="E32" s="43">
        <v>0.19400000000000001</v>
      </c>
    </row>
    <row r="33" spans="1:5" ht="15.75" x14ac:dyDescent="0.5">
      <c r="A33" s="3" t="s">
        <v>14</v>
      </c>
      <c r="D33" s="43">
        <v>0.4</v>
      </c>
      <c r="E33" s="43">
        <v>0</v>
      </c>
    </row>
    <row r="34" spans="1:5" ht="15.75" x14ac:dyDescent="0.5">
      <c r="D34" s="4"/>
      <c r="E34" s="4"/>
    </row>
    <row r="35" spans="1:5" x14ac:dyDescent="0.45">
      <c r="A35" s="15" t="s">
        <v>15</v>
      </c>
    </row>
    <row r="36" spans="1:5" ht="63.6" customHeight="1" x14ac:dyDescent="0.5">
      <c r="A36" s="25" t="s">
        <v>16</v>
      </c>
      <c r="B36" s="50" t="s">
        <v>17</v>
      </c>
      <c r="C36" s="26" t="s">
        <v>18</v>
      </c>
      <c r="D36" s="27" t="s">
        <v>19</v>
      </c>
      <c r="E36" s="27" t="s">
        <v>20</v>
      </c>
    </row>
    <row r="37" spans="1:5" ht="15.75" x14ac:dyDescent="0.5">
      <c r="A37" s="1"/>
      <c r="B37" s="3" t="s">
        <v>39</v>
      </c>
      <c r="C37" s="28">
        <v>96.45</v>
      </c>
      <c r="D37" s="29">
        <f>IF($D$15&gt;0,A37*D$31*C37,0)</f>
        <v>0</v>
      </c>
      <c r="E37" s="29">
        <f>IF($E$15&gt;0,A37*E$31*C37,0)</f>
        <v>0</v>
      </c>
    </row>
    <row r="38" spans="1:5" ht="15.75" x14ac:dyDescent="0.5">
      <c r="A38" s="1"/>
      <c r="B38" s="3" t="s">
        <v>40</v>
      </c>
      <c r="C38" s="28">
        <v>63.3</v>
      </c>
      <c r="D38" s="29">
        <f>IF($D$15&gt;0,A38*D$31*C38,0)</f>
        <v>0</v>
      </c>
      <c r="E38" s="29">
        <f>IF($E$15&gt;0,A38*E$31*C38,0)</f>
        <v>0</v>
      </c>
    </row>
    <row r="39" spans="1:5" ht="15.75" x14ac:dyDescent="0.5">
      <c r="A39" s="1"/>
      <c r="B39" s="3" t="s">
        <v>41</v>
      </c>
      <c r="C39" s="28">
        <v>32.5</v>
      </c>
      <c r="D39" s="29">
        <f>IF($D$15&gt;0,A39*D$31*C39,0)</f>
        <v>0</v>
      </c>
      <c r="E39" s="29">
        <f>IF($E$15&gt;0,A39*E$31*C39,0)</f>
        <v>0</v>
      </c>
    </row>
    <row r="40" spans="1:5" ht="15.75" x14ac:dyDescent="0.5">
      <c r="A40" s="1"/>
      <c r="B40" s="3" t="s">
        <v>42</v>
      </c>
      <c r="C40" s="28">
        <v>80.099999999999994</v>
      </c>
      <c r="D40" s="29">
        <f>IF($D$15&gt;0,A40*D$31*C40,0)</f>
        <v>0</v>
      </c>
      <c r="E40" s="29">
        <f>IF($E$15&gt;0,A40*E$31*C40,0)</f>
        <v>0</v>
      </c>
    </row>
    <row r="41" spans="1:5" ht="15.75" x14ac:dyDescent="0.5">
      <c r="A41" s="1"/>
      <c r="B41" s="3" t="s">
        <v>43</v>
      </c>
      <c r="C41" s="28">
        <v>96.45</v>
      </c>
      <c r="D41" s="29">
        <f>IF($D$15&gt;0,A41*D$31*C40,0)</f>
        <v>0</v>
      </c>
      <c r="E41" s="29">
        <f>IF($E$15&gt;0,A41*E$31*C40,0)</f>
        <v>0</v>
      </c>
    </row>
    <row r="42" spans="1:5" ht="15.75" x14ac:dyDescent="0.5">
      <c r="A42" s="46"/>
      <c r="B42" s="3" t="s">
        <v>46</v>
      </c>
      <c r="C42" s="45"/>
      <c r="D42" s="29">
        <f>IF($D$15&gt;0,D$31*C42,0)</f>
        <v>0</v>
      </c>
      <c r="E42" s="29">
        <f>IF($E$15&gt;0,E$31*C42,0)</f>
        <v>0</v>
      </c>
    </row>
    <row r="43" spans="1:5" ht="15.75" x14ac:dyDescent="0.5">
      <c r="A43" s="46"/>
      <c r="C43" s="28"/>
      <c r="D43" s="29"/>
      <c r="E43" s="29"/>
    </row>
    <row r="44" spans="1:5" ht="15.75" x14ac:dyDescent="0.5">
      <c r="A44" s="1"/>
      <c r="B44" s="3" t="s">
        <v>30</v>
      </c>
      <c r="C44" s="28">
        <v>47.55</v>
      </c>
      <c r="D44" s="29">
        <f>IF($D$15&gt;0,A44*D$31*C44,0)</f>
        <v>0</v>
      </c>
      <c r="E44" s="29">
        <f>IF($E$15&gt;0,A44*E$31*C44,0)</f>
        <v>0</v>
      </c>
    </row>
    <row r="45" spans="1:5" ht="15.75" x14ac:dyDescent="0.5">
      <c r="A45" s="1"/>
      <c r="B45" s="3" t="s">
        <v>31</v>
      </c>
      <c r="C45" s="28">
        <v>23.75</v>
      </c>
      <c r="D45" s="29">
        <f>IF($D$15&gt;0,A45*D$31*C45,0)</f>
        <v>0</v>
      </c>
      <c r="E45" s="29">
        <f>IF($E$15&gt;0,A45*E$31*C45,0)</f>
        <v>0</v>
      </c>
    </row>
    <row r="46" spans="1:5" ht="15.75" x14ac:dyDescent="0.5">
      <c r="A46" s="1"/>
      <c r="B46" s="3" t="s">
        <v>32</v>
      </c>
      <c r="C46" s="28">
        <v>47.55</v>
      </c>
      <c r="D46" s="29">
        <f>IF($D$15&gt;0,A46*D$32*C46,0)</f>
        <v>0</v>
      </c>
      <c r="E46" s="29">
        <f>IF($E$15&gt;0,A46*E$32*C46,0)</f>
        <v>0</v>
      </c>
    </row>
    <row r="47" spans="1:5" ht="15.75" x14ac:dyDescent="0.5">
      <c r="A47" s="1"/>
      <c r="B47" s="3" t="s">
        <v>33</v>
      </c>
      <c r="C47" s="28">
        <v>23.75</v>
      </c>
      <c r="D47" s="29">
        <f>IF($D$15&gt;0,A47*D$32*C47,0)</f>
        <v>0</v>
      </c>
      <c r="E47" s="29">
        <f>IF($E$15&gt;0,A47*E$32*C47,0)</f>
        <v>0</v>
      </c>
    </row>
    <row r="48" spans="1:5" ht="25.9" customHeight="1" x14ac:dyDescent="0.5">
      <c r="A48" s="1"/>
      <c r="B48" s="3" t="s">
        <v>38</v>
      </c>
      <c r="C48" s="28">
        <v>23.78</v>
      </c>
      <c r="D48" s="29">
        <f>IF($D$15&gt;0,A48*D$32*C48,0)</f>
        <v>0</v>
      </c>
      <c r="E48" s="29">
        <f>IF($E$15&gt;0,A48*E$32*C48,0)</f>
        <v>0</v>
      </c>
    </row>
    <row r="49" spans="1:5" ht="15.75" x14ac:dyDescent="0.5">
      <c r="A49" s="8"/>
      <c r="C49" s="28"/>
      <c r="D49" s="4"/>
      <c r="E49" s="4"/>
    </row>
    <row r="50" spans="1:5" ht="15.75" x14ac:dyDescent="0.5">
      <c r="A50" s="1"/>
      <c r="B50" s="3" t="s">
        <v>34</v>
      </c>
      <c r="C50" s="28">
        <v>23.78</v>
      </c>
      <c r="D50" s="29">
        <f>IF($D$15&gt;0,A50*D$33*C50,0)</f>
        <v>0</v>
      </c>
      <c r="E50" s="29">
        <f>IF($E$15&gt;0,A50*E$33*C50,0)</f>
        <v>0</v>
      </c>
    </row>
    <row r="51" spans="1:5" ht="15.75" x14ac:dyDescent="0.5">
      <c r="C51" s="4"/>
      <c r="D51" s="4"/>
      <c r="E51" s="4"/>
    </row>
    <row r="52" spans="1:5" s="30" customFormat="1" ht="25.9" customHeight="1" x14ac:dyDescent="0.45">
      <c r="B52" s="51" t="s">
        <v>54</v>
      </c>
      <c r="C52" s="51"/>
      <c r="D52" s="51"/>
      <c r="E52" s="51"/>
    </row>
    <row r="53" spans="1:5" ht="15.75" x14ac:dyDescent="0.5">
      <c r="C53" s="4"/>
      <c r="D53" s="4"/>
      <c r="E53" s="4"/>
    </row>
    <row r="54" spans="1:5" ht="32.25" customHeight="1" x14ac:dyDescent="0.5">
      <c r="A54" s="52" t="s">
        <v>44</v>
      </c>
      <c r="B54" s="52"/>
      <c r="C54" s="4"/>
      <c r="D54" s="28">
        <f>SUM(D37:D42)</f>
        <v>0</v>
      </c>
      <c r="E54" s="28">
        <f>SUM(E37:E42)</f>
        <v>0</v>
      </c>
    </row>
    <row r="55" spans="1:5" ht="15.75" x14ac:dyDescent="0.5">
      <c r="A55" s="3" t="s">
        <v>45</v>
      </c>
      <c r="C55" s="4"/>
      <c r="D55" s="28">
        <f>SUM(D44:D48)</f>
        <v>0</v>
      </c>
      <c r="E55" s="28">
        <f>SUM(E44:E48)</f>
        <v>0</v>
      </c>
    </row>
    <row r="56" spans="1:5" ht="15.75" x14ac:dyDescent="0.5">
      <c r="A56" s="3" t="s">
        <v>47</v>
      </c>
      <c r="C56" s="4"/>
      <c r="D56" s="28">
        <f>SUM(D50)</f>
        <v>0</v>
      </c>
      <c r="E56" s="28">
        <f>SUM(E50)</f>
        <v>0</v>
      </c>
    </row>
    <row r="57" spans="1:5" ht="15.75" x14ac:dyDescent="0.5">
      <c r="C57" s="31"/>
      <c r="D57" s="31"/>
      <c r="E57" s="31"/>
    </row>
    <row r="58" spans="1:5" ht="18" x14ac:dyDescent="0.55000000000000004">
      <c r="A58" s="32" t="s">
        <v>21</v>
      </c>
      <c r="B58" s="33"/>
      <c r="C58" s="13" t="s">
        <v>22</v>
      </c>
      <c r="D58" s="34">
        <f>SUM(D54:D56)+D28</f>
        <v>0</v>
      </c>
      <c r="E58" s="34">
        <f>SUM(E54:E56)+E28</f>
        <v>0</v>
      </c>
    </row>
    <row r="59" spans="1:5" ht="15.75" x14ac:dyDescent="0.5">
      <c r="C59" s="31"/>
      <c r="D59" s="35"/>
      <c r="E59" s="35"/>
    </row>
    <row r="60" spans="1:5" ht="28.9" x14ac:dyDescent="0.5">
      <c r="B60" s="50" t="s">
        <v>23</v>
      </c>
      <c r="C60" s="36" t="s">
        <v>24</v>
      </c>
      <c r="D60" s="37">
        <f>IF(D22&gt;0,(D58-D22)/D22,0)</f>
        <v>0</v>
      </c>
      <c r="E60" s="37">
        <f>IF(E22&gt;0,(E58-E22)/E22,0)</f>
        <v>0</v>
      </c>
    </row>
    <row r="61" spans="1:5" ht="15.75" x14ac:dyDescent="0.5">
      <c r="B61" s="50"/>
      <c r="C61" s="38"/>
      <c r="D61" s="4"/>
      <c r="E61" s="4"/>
    </row>
    <row r="62" spans="1:5" ht="28.9" x14ac:dyDescent="0.5">
      <c r="B62" s="50" t="s">
        <v>25</v>
      </c>
      <c r="C62" s="36" t="s">
        <v>26</v>
      </c>
      <c r="D62" s="39">
        <f>IF(D22&gt;0,D58-D22,0)</f>
        <v>0</v>
      </c>
      <c r="E62" s="39">
        <f>IF(E22&gt;0,E58-E22,0)</f>
        <v>0</v>
      </c>
    </row>
    <row r="63" spans="1:5" x14ac:dyDescent="0.45">
      <c r="A63" s="49"/>
      <c r="B63" s="49"/>
      <c r="C63" s="49"/>
      <c r="E63" s="40"/>
    </row>
    <row r="73" spans="1:4" x14ac:dyDescent="0.45">
      <c r="A73" s="49"/>
      <c r="B73" s="49"/>
      <c r="C73" s="49"/>
      <c r="D73" s="49"/>
    </row>
  </sheetData>
  <sheetProtection algorithmName="SHA-512" hashValue="x+v6R5GB2XNEz/8iHA4UCUe1zpvH9ixf5ZpbljRKw7080bccZ2Mk60jH1+mDinUIkEb04P3oSQpN9DzDO4/wDw==" saltValue="KhITpzKGDEu31F84lSCPlQ==" spinCount="100000" sheet="1" selectLockedCells="1"/>
  <mergeCells count="1">
    <mergeCell ref="A54:B54"/>
  </mergeCells>
  <pageMargins left="0.70866141732283472" right="0.70866141732283472" top="0.74803149606299213" bottom="0.74803149606299213" header="0.31496062992125984" footer="0.31496062992125984"/>
  <pageSetup paperSize="5"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selection activeCell="B10" sqref="B10"/>
    </sheetView>
  </sheetViews>
  <sheetFormatPr baseColWidth="10" defaultColWidth="11.59765625" defaultRowHeight="14.25" x14ac:dyDescent="0.45"/>
  <cols>
    <col min="1" max="1" width="15.86328125" style="3" customWidth="1"/>
    <col min="2" max="2" width="80.73046875" style="3" customWidth="1"/>
    <col min="3" max="3" width="11.59765625" style="3"/>
    <col min="4" max="4" width="17" style="3" customWidth="1"/>
    <col min="5" max="5" width="18.265625" style="3" customWidth="1"/>
    <col min="6" max="16384" width="11.59765625" style="3"/>
  </cols>
  <sheetData>
    <row r="1" spans="1:5" ht="21" x14ac:dyDescent="0.65">
      <c r="A1" s="2" t="s">
        <v>55</v>
      </c>
    </row>
    <row r="2" spans="1:5" ht="21" x14ac:dyDescent="0.65">
      <c r="A2" s="2" t="s">
        <v>58</v>
      </c>
    </row>
    <row r="3" spans="1:5" ht="21" x14ac:dyDescent="0.65">
      <c r="A3" s="2"/>
    </row>
    <row r="4" spans="1:5" x14ac:dyDescent="0.45">
      <c r="A4" s="3" t="s">
        <v>27</v>
      </c>
    </row>
    <row r="6" spans="1:5" ht="15.75" x14ac:dyDescent="0.5">
      <c r="A6" s="3" t="s">
        <v>0</v>
      </c>
      <c r="C6" s="4"/>
      <c r="D6" s="4"/>
      <c r="E6" s="4"/>
    </row>
    <row r="7" spans="1:5" ht="15.75" x14ac:dyDescent="0.5">
      <c r="A7" s="3" t="s">
        <v>1</v>
      </c>
      <c r="C7" s="4"/>
      <c r="D7" s="4"/>
      <c r="E7" s="4"/>
    </row>
    <row r="8" spans="1:5" ht="15.75" x14ac:dyDescent="0.5">
      <c r="C8" s="4"/>
      <c r="D8" s="4"/>
      <c r="E8" s="4"/>
    </row>
    <row r="9" spans="1:5" ht="15.75" x14ac:dyDescent="0.5">
      <c r="A9" s="3" t="s">
        <v>57</v>
      </c>
      <c r="C9" s="4"/>
      <c r="D9" s="4"/>
      <c r="E9" s="4"/>
    </row>
    <row r="11" spans="1:5" ht="15.75" x14ac:dyDescent="0.5">
      <c r="A11" s="5" t="s">
        <v>2</v>
      </c>
    </row>
    <row r="12" spans="1:5" ht="15.75" x14ac:dyDescent="0.5">
      <c r="D12" s="6" t="s">
        <v>3</v>
      </c>
      <c r="E12" s="6" t="s">
        <v>4</v>
      </c>
    </row>
    <row r="13" spans="1:5" ht="49.15" customHeight="1" x14ac:dyDescent="0.5">
      <c r="A13" s="53" t="s">
        <v>36</v>
      </c>
      <c r="B13" s="53"/>
      <c r="D13" s="7">
        <v>109.89</v>
      </c>
      <c r="E13" s="7">
        <v>110.75</v>
      </c>
    </row>
    <row r="14" spans="1:5" x14ac:dyDescent="0.45">
      <c r="D14" s="8"/>
      <c r="E14" s="8"/>
    </row>
    <row r="15" spans="1:5" ht="33.75" customHeight="1" x14ac:dyDescent="0.45">
      <c r="A15" s="3" t="s">
        <v>5</v>
      </c>
      <c r="D15" s="1"/>
      <c r="E15" s="1"/>
    </row>
    <row r="16" spans="1:5" ht="108" customHeight="1" x14ac:dyDescent="0.45">
      <c r="B16" s="49" t="s">
        <v>48</v>
      </c>
      <c r="D16" s="41"/>
      <c r="E16" s="41"/>
    </row>
    <row r="17" spans="1:6" ht="41.45" customHeight="1" x14ac:dyDescent="0.45">
      <c r="A17" s="52" t="s">
        <v>6</v>
      </c>
      <c r="B17" s="52"/>
      <c r="C17" s="52"/>
      <c r="D17" s="42"/>
      <c r="E17" s="1"/>
    </row>
    <row r="18" spans="1:6" x14ac:dyDescent="0.45">
      <c r="A18" s="3" t="s">
        <v>7</v>
      </c>
      <c r="D18" s="9">
        <f>IF(D15-55&lt;0,D15,MIN(D15,55))</f>
        <v>0</v>
      </c>
      <c r="E18" s="10">
        <f>IF(E17&lt;35,MIN(E15,E17),MIN(E15,55))</f>
        <v>0</v>
      </c>
    </row>
    <row r="19" spans="1:6" x14ac:dyDescent="0.45">
      <c r="D19" s="9"/>
      <c r="E19" s="9"/>
    </row>
    <row r="20" spans="1:6" x14ac:dyDescent="0.45">
      <c r="A20" s="3" t="s">
        <v>8</v>
      </c>
      <c r="D20" s="8">
        <f>D15-D18-D19</f>
        <v>0</v>
      </c>
      <c r="E20" s="8">
        <f>E15-E18-E19</f>
        <v>0</v>
      </c>
    </row>
    <row r="22" spans="1:6" ht="23.45" customHeight="1" x14ac:dyDescent="0.5">
      <c r="A22" s="11" t="s">
        <v>9</v>
      </c>
      <c r="B22" s="12"/>
      <c r="C22" s="13" t="s">
        <v>10</v>
      </c>
      <c r="D22" s="14">
        <f>D13*D18+0.94*D13*D19+0.718*D13*D20</f>
        <v>0</v>
      </c>
      <c r="E22" s="14">
        <f>E13*E$18+0.94*E13*E$19+0.718*E13*E$20</f>
        <v>0</v>
      </c>
    </row>
    <row r="23" spans="1:6" x14ac:dyDescent="0.45">
      <c r="A23" s="15"/>
      <c r="D23" s="16"/>
      <c r="E23" s="16"/>
    </row>
    <row r="24" spans="1:6" ht="15.75" x14ac:dyDescent="0.5">
      <c r="A24" s="5" t="s">
        <v>28</v>
      </c>
      <c r="D24" s="16"/>
      <c r="E24" s="16"/>
    </row>
    <row r="25" spans="1:6" x14ac:dyDescent="0.45">
      <c r="E25" s="17"/>
    </row>
    <row r="26" spans="1:6" ht="15.75" x14ac:dyDescent="0.5">
      <c r="A26" s="15" t="s">
        <v>11</v>
      </c>
      <c r="D26" s="7">
        <v>57.12</v>
      </c>
      <c r="E26" s="18">
        <v>95.98</v>
      </c>
    </row>
    <row r="27" spans="1:6" ht="15.75" x14ac:dyDescent="0.5">
      <c r="D27" s="19"/>
      <c r="E27" s="20"/>
    </row>
    <row r="28" spans="1:6" ht="15.75" x14ac:dyDescent="0.5">
      <c r="A28" s="15" t="s">
        <v>29</v>
      </c>
      <c r="D28" s="7">
        <f>IF(D15&gt;0,D15*D26,0)</f>
        <v>0</v>
      </c>
      <c r="E28" s="21">
        <f>IF(E15&gt;0,E26*E$18+0.94*E26*E$19+0.718*E26*E$20,0)</f>
        <v>0</v>
      </c>
      <c r="F28" s="22" t="s">
        <v>12</v>
      </c>
    </row>
    <row r="29" spans="1:6" x14ac:dyDescent="0.45">
      <c r="D29" s="8"/>
      <c r="E29" s="23"/>
    </row>
    <row r="30" spans="1:6" ht="15.75" x14ac:dyDescent="0.5">
      <c r="D30" s="6" t="s">
        <v>3</v>
      </c>
      <c r="E30" s="6" t="s">
        <v>4</v>
      </c>
    </row>
    <row r="31" spans="1:6" ht="15.75" x14ac:dyDescent="0.5">
      <c r="A31" s="3" t="s">
        <v>59</v>
      </c>
      <c r="D31" s="43">
        <v>0.76180000000000003</v>
      </c>
      <c r="E31" s="44">
        <v>0.41749999999999998</v>
      </c>
    </row>
    <row r="32" spans="1:6" ht="15.75" x14ac:dyDescent="0.5">
      <c r="A32" s="3" t="s">
        <v>37</v>
      </c>
      <c r="D32" s="43">
        <v>0.56440000000000001</v>
      </c>
      <c r="E32" s="44">
        <v>0.3256</v>
      </c>
      <c r="F32" s="24" t="s">
        <v>12</v>
      </c>
    </row>
    <row r="33" spans="1:5" ht="15.75" x14ac:dyDescent="0.5">
      <c r="A33" s="3" t="s">
        <v>13</v>
      </c>
      <c r="D33" s="43">
        <v>0.62150000000000005</v>
      </c>
      <c r="E33" s="43">
        <v>0.19400000000000001</v>
      </c>
    </row>
    <row r="34" spans="1:5" ht="15.75" x14ac:dyDescent="0.5">
      <c r="A34" s="3" t="s">
        <v>14</v>
      </c>
      <c r="D34" s="43">
        <v>0.4</v>
      </c>
      <c r="E34" s="43">
        <v>0</v>
      </c>
    </row>
    <row r="35" spans="1:5" ht="15.75" x14ac:dyDescent="0.5">
      <c r="D35" s="4"/>
      <c r="E35" s="4"/>
    </row>
    <row r="36" spans="1:5" x14ac:dyDescent="0.45">
      <c r="A36" s="15" t="s">
        <v>15</v>
      </c>
    </row>
    <row r="37" spans="1:5" ht="63.6" customHeight="1" x14ac:dyDescent="0.5">
      <c r="A37" s="25" t="s">
        <v>16</v>
      </c>
      <c r="B37" s="50" t="s">
        <v>17</v>
      </c>
      <c r="C37" s="26" t="s">
        <v>18</v>
      </c>
      <c r="D37" s="27" t="s">
        <v>19</v>
      </c>
      <c r="E37" s="27" t="s">
        <v>20</v>
      </c>
    </row>
    <row r="38" spans="1:5" ht="15.75" x14ac:dyDescent="0.5">
      <c r="A38" s="1"/>
      <c r="B38" s="3" t="s">
        <v>39</v>
      </c>
      <c r="C38" s="28">
        <v>96.45</v>
      </c>
      <c r="D38" s="29">
        <f>IF($D$15&gt;0,A38*D$32*C38,0)</f>
        <v>0</v>
      </c>
      <c r="E38" s="29">
        <f>IF($E$15&gt;0,A38*E$32*C38,0)</f>
        <v>0</v>
      </c>
    </row>
    <row r="39" spans="1:5" ht="15.75" x14ac:dyDescent="0.5">
      <c r="A39" s="1"/>
      <c r="B39" s="47" t="s">
        <v>49</v>
      </c>
      <c r="C39" s="28">
        <v>160.85</v>
      </c>
      <c r="D39" s="29">
        <f>IF($D$15&gt;0,A39*D$31*C39,0)</f>
        <v>0</v>
      </c>
      <c r="E39" s="29">
        <f>IF($E$15&gt;0,A39*E$31*C39,0)</f>
        <v>0</v>
      </c>
    </row>
    <row r="40" spans="1:5" ht="15.75" x14ac:dyDescent="0.5">
      <c r="A40" s="1"/>
      <c r="B40" s="3" t="s">
        <v>40</v>
      </c>
      <c r="C40" s="28">
        <v>63.3</v>
      </c>
      <c r="D40" s="29">
        <f>IF($D$15&gt;0,A40*D$32*C40,0)</f>
        <v>0</v>
      </c>
      <c r="E40" s="29">
        <f>IF($E$15&gt;0,A40*E$32*C40,0)</f>
        <v>0</v>
      </c>
    </row>
    <row r="41" spans="1:5" ht="15.75" x14ac:dyDescent="0.5">
      <c r="A41" s="1"/>
      <c r="B41" s="48" t="s">
        <v>51</v>
      </c>
      <c r="C41" s="28">
        <v>63.3</v>
      </c>
      <c r="D41" s="29">
        <f>IF($D$15&gt;0,A41*D$31*C41,0)</f>
        <v>0</v>
      </c>
      <c r="E41" s="29">
        <f>IF($E$15&gt;0,A41*E$31*C41,0)</f>
        <v>0</v>
      </c>
    </row>
    <row r="42" spans="1:5" ht="15.75" x14ac:dyDescent="0.5">
      <c r="A42" s="1"/>
      <c r="B42" s="3" t="s">
        <v>41</v>
      </c>
      <c r="C42" s="28">
        <v>32.5</v>
      </c>
      <c r="D42" s="29">
        <f>IF($D$15&gt;0,A42*D$32*C42,0)</f>
        <v>0</v>
      </c>
      <c r="E42" s="29">
        <f>IF($E$15&gt;0,A42*E$32*C42,0)</f>
        <v>0</v>
      </c>
    </row>
    <row r="43" spans="1:5" ht="15.75" x14ac:dyDescent="0.5">
      <c r="A43" s="1"/>
      <c r="B43" s="47" t="s">
        <v>52</v>
      </c>
      <c r="C43" s="28">
        <v>32.5</v>
      </c>
      <c r="D43" s="29">
        <f>IF($D$15&gt;0,A43*D$31*C43,0)</f>
        <v>0</v>
      </c>
      <c r="E43" s="29">
        <f>IF($E$15&gt;0,A43*E$31*C43,0)</f>
        <v>0</v>
      </c>
    </row>
    <row r="44" spans="1:5" ht="15.75" x14ac:dyDescent="0.5">
      <c r="A44" s="1"/>
      <c r="B44" s="3" t="s">
        <v>42</v>
      </c>
      <c r="C44" s="28">
        <v>80.099999999999994</v>
      </c>
      <c r="D44" s="29">
        <f>IF($D$15&gt;0,A44*D$32*C44,0)</f>
        <v>0</v>
      </c>
      <c r="E44" s="29">
        <f>IF($E$15&gt;0,A44*E$32*C44,0)</f>
        <v>0</v>
      </c>
    </row>
    <row r="45" spans="1:5" ht="15.75" x14ac:dyDescent="0.5">
      <c r="A45" s="1"/>
      <c r="B45" s="47" t="s">
        <v>53</v>
      </c>
      <c r="C45" s="28">
        <v>80.099999999999994</v>
      </c>
      <c r="D45" s="29">
        <f>IF($D$15&gt;0,A45*D$31*C45,0)</f>
        <v>0</v>
      </c>
      <c r="E45" s="29">
        <f>IF($E$15&gt;0,A45*E$31*C45,0)</f>
        <v>0</v>
      </c>
    </row>
    <row r="46" spans="1:5" ht="15.75" x14ac:dyDescent="0.5">
      <c r="A46" s="1"/>
      <c r="B46" s="3" t="s">
        <v>43</v>
      </c>
      <c r="C46" s="28">
        <v>96.45</v>
      </c>
      <c r="D46" s="29">
        <f>IF($D$15&gt;0,A46*D$32*C44,0)</f>
        <v>0</v>
      </c>
      <c r="E46" s="29">
        <f>IF($E$15&gt;0,A46*E$32*C44,0)</f>
        <v>0</v>
      </c>
    </row>
    <row r="47" spans="1:5" ht="15.75" x14ac:dyDescent="0.5">
      <c r="A47" s="1"/>
      <c r="B47" s="47" t="s">
        <v>50</v>
      </c>
      <c r="C47" s="28">
        <v>160.85</v>
      </c>
      <c r="D47" s="29">
        <f>IF($D$15&gt;0,A47*D$31*C45,0)</f>
        <v>0</v>
      </c>
      <c r="E47" s="29">
        <f>IF($E$15&gt;0,A47*E$31*C45,0)</f>
        <v>0</v>
      </c>
    </row>
    <row r="48" spans="1:5" ht="15.75" x14ac:dyDescent="0.5">
      <c r="A48" s="46"/>
      <c r="B48" s="3" t="s">
        <v>46</v>
      </c>
      <c r="C48" s="45"/>
      <c r="D48" s="29">
        <f>IF($D$15&gt;0,D$32*C48,0)</f>
        <v>0</v>
      </c>
      <c r="E48" s="29">
        <f>IF($E$15&gt;0,E$32*C48,0)</f>
        <v>0</v>
      </c>
    </row>
    <row r="49" spans="1:5" ht="15.75" x14ac:dyDescent="0.5">
      <c r="A49" s="46"/>
      <c r="C49" s="28"/>
      <c r="D49" s="29"/>
      <c r="E49" s="29"/>
    </row>
    <row r="50" spans="1:5" ht="15.75" x14ac:dyDescent="0.5">
      <c r="A50" s="1"/>
      <c r="B50" s="3" t="s">
        <v>30</v>
      </c>
      <c r="C50" s="28">
        <v>47.55</v>
      </c>
      <c r="D50" s="29">
        <f>IF($D$15&gt;0,A50*D$32*C50,0)</f>
        <v>0</v>
      </c>
      <c r="E50" s="29">
        <f>IF($E$15&gt;0,A50*E$32*C50,0)</f>
        <v>0</v>
      </c>
    </row>
    <row r="51" spans="1:5" ht="15.75" x14ac:dyDescent="0.5">
      <c r="A51" s="1"/>
      <c r="B51" s="3" t="s">
        <v>31</v>
      </c>
      <c r="C51" s="28">
        <v>23.75</v>
      </c>
      <c r="D51" s="29">
        <f>IF($D$15&gt;0,A51*D$32*C51,0)</f>
        <v>0</v>
      </c>
      <c r="E51" s="29">
        <f>IF($E$15&gt;0,A51*E$32*C51,0)</f>
        <v>0</v>
      </c>
    </row>
    <row r="52" spans="1:5" ht="15.75" x14ac:dyDescent="0.5">
      <c r="A52" s="1"/>
      <c r="B52" s="3" t="s">
        <v>32</v>
      </c>
      <c r="C52" s="28">
        <v>47.55</v>
      </c>
      <c r="D52" s="29">
        <f>IF($D$15&gt;0,A52*D$33*C52,0)</f>
        <v>0</v>
      </c>
      <c r="E52" s="29">
        <f>IF($E$15&gt;0,A52*E$33*C52,0)</f>
        <v>0</v>
      </c>
    </row>
    <row r="53" spans="1:5" ht="15.75" x14ac:dyDescent="0.5">
      <c r="A53" s="1"/>
      <c r="B53" s="3" t="s">
        <v>33</v>
      </c>
      <c r="C53" s="28">
        <v>23.75</v>
      </c>
      <c r="D53" s="29">
        <f>IF($D$15&gt;0,A53*D$33*C53,0)</f>
        <v>0</v>
      </c>
      <c r="E53" s="29">
        <f>IF($E$15&gt;0,A53*E$33*C53,0)</f>
        <v>0</v>
      </c>
    </row>
    <row r="54" spans="1:5" ht="25.9" customHeight="1" x14ac:dyDescent="0.5">
      <c r="A54" s="1"/>
      <c r="B54" s="3" t="s">
        <v>38</v>
      </c>
      <c r="C54" s="28">
        <v>23.78</v>
      </c>
      <c r="D54" s="29">
        <f>IF($D$15&gt;0,A54*D$33*C54,0)</f>
        <v>0</v>
      </c>
      <c r="E54" s="29">
        <f>IF($E$15&gt;0,A54*E$33*C54,0)</f>
        <v>0</v>
      </c>
    </row>
    <row r="55" spans="1:5" ht="15.75" x14ac:dyDescent="0.5">
      <c r="A55" s="8"/>
      <c r="C55" s="28"/>
      <c r="D55" s="4"/>
      <c r="E55" s="4"/>
    </row>
    <row r="56" spans="1:5" ht="15.75" x14ac:dyDescent="0.5">
      <c r="A56" s="1"/>
      <c r="B56" s="3" t="s">
        <v>34</v>
      </c>
      <c r="C56" s="28">
        <v>23.78</v>
      </c>
      <c r="D56" s="29">
        <f>IF($D$15&gt;0,A56*D$34*C56,0)</f>
        <v>0</v>
      </c>
      <c r="E56" s="29">
        <f>IF($E$15&gt;0,A56*E$34*C56,0)</f>
        <v>0</v>
      </c>
    </row>
    <row r="57" spans="1:5" ht="15.75" x14ac:dyDescent="0.5">
      <c r="C57" s="4"/>
      <c r="D57" s="4"/>
      <c r="E57" s="4"/>
    </row>
    <row r="58" spans="1:5" s="30" customFormat="1" ht="25.9" customHeight="1" x14ac:dyDescent="0.45">
      <c r="B58" s="54" t="s">
        <v>54</v>
      </c>
      <c r="C58" s="54"/>
      <c r="D58" s="54"/>
      <c r="E58" s="54"/>
    </row>
    <row r="59" spans="1:5" s="30" customFormat="1" ht="25.9" customHeight="1" x14ac:dyDescent="0.45">
      <c r="B59" s="51"/>
      <c r="C59" s="51"/>
      <c r="D59" s="51"/>
      <c r="E59" s="51"/>
    </row>
    <row r="60" spans="1:5" s="30" customFormat="1" ht="25.9" customHeight="1" x14ac:dyDescent="0.45">
      <c r="A60" s="55" t="s">
        <v>60</v>
      </c>
      <c r="B60" s="56"/>
      <c r="C60" s="56"/>
      <c r="D60" s="56"/>
      <c r="E60" s="56"/>
    </row>
    <row r="61" spans="1:5" ht="15.75" x14ac:dyDescent="0.5">
      <c r="C61" s="4"/>
      <c r="D61" s="4"/>
      <c r="E61" s="4"/>
    </row>
    <row r="62" spans="1:5" ht="32.25" customHeight="1" x14ac:dyDescent="0.5">
      <c r="A62" s="52" t="s">
        <v>44</v>
      </c>
      <c r="B62" s="52"/>
      <c r="C62" s="4"/>
      <c r="D62" s="28">
        <f>SUM(D38:D48)</f>
        <v>0</v>
      </c>
      <c r="E62" s="28">
        <f>SUM(E38:E48)</f>
        <v>0</v>
      </c>
    </row>
    <row r="63" spans="1:5" ht="15.75" x14ac:dyDescent="0.5">
      <c r="A63" s="3" t="s">
        <v>45</v>
      </c>
      <c r="C63" s="4"/>
      <c r="D63" s="28">
        <f>SUM(D50:D54)</f>
        <v>0</v>
      </c>
      <c r="E63" s="28">
        <f>SUM(E50:E54)</f>
        <v>0</v>
      </c>
    </row>
    <row r="64" spans="1:5" ht="15.75" x14ac:dyDescent="0.5">
      <c r="A64" s="3" t="s">
        <v>47</v>
      </c>
      <c r="C64" s="4"/>
      <c r="D64" s="28">
        <f>SUM(D56)</f>
        <v>0</v>
      </c>
      <c r="E64" s="28">
        <f>SUM(E56)</f>
        <v>0</v>
      </c>
    </row>
    <row r="65" spans="1:5" ht="15.75" x14ac:dyDescent="0.5">
      <c r="C65" s="31"/>
      <c r="D65" s="31"/>
      <c r="E65" s="31"/>
    </row>
    <row r="66" spans="1:5" ht="18" x14ac:dyDescent="0.55000000000000004">
      <c r="A66" s="32" t="s">
        <v>21</v>
      </c>
      <c r="B66" s="33"/>
      <c r="C66" s="13" t="s">
        <v>22</v>
      </c>
      <c r="D66" s="34">
        <f>SUM(D62:D64)+D28</f>
        <v>0</v>
      </c>
      <c r="E66" s="34">
        <f>SUM(E62:E64)+E28</f>
        <v>0</v>
      </c>
    </row>
    <row r="67" spans="1:5" ht="15.75" x14ac:dyDescent="0.5">
      <c r="C67" s="31"/>
      <c r="D67" s="35"/>
      <c r="E67" s="35"/>
    </row>
    <row r="68" spans="1:5" ht="28.9" x14ac:dyDescent="0.5">
      <c r="B68" s="50" t="s">
        <v>23</v>
      </c>
      <c r="C68" s="36" t="s">
        <v>24</v>
      </c>
      <c r="D68" s="37">
        <f>IF(D22&gt;0,(D66-D22)/D22,0)</f>
        <v>0</v>
      </c>
      <c r="E68" s="37">
        <f>IF(E22&gt;0,(E66-E22)/E22,0)</f>
        <v>0</v>
      </c>
    </row>
    <row r="69" spans="1:5" ht="15.75" x14ac:dyDescent="0.5">
      <c r="B69" s="50"/>
      <c r="C69" s="38"/>
      <c r="D69" s="4"/>
      <c r="E69" s="4"/>
    </row>
    <row r="70" spans="1:5" ht="28.9" x14ac:dyDescent="0.5">
      <c r="B70" s="50" t="s">
        <v>25</v>
      </c>
      <c r="C70" s="36" t="s">
        <v>26</v>
      </c>
      <c r="D70" s="39">
        <f>IF(D22&gt;0,D66-D22,0)</f>
        <v>0</v>
      </c>
      <c r="E70" s="39">
        <f>IF(E22&gt;0,E66-E22,0)</f>
        <v>0</v>
      </c>
    </row>
    <row r="71" spans="1:5" x14ac:dyDescent="0.45">
      <c r="A71" s="52"/>
      <c r="B71" s="52"/>
      <c r="C71" s="52"/>
      <c r="E71" s="40"/>
    </row>
    <row r="81" spans="1:4" x14ac:dyDescent="0.45">
      <c r="A81" s="49"/>
      <c r="B81" s="49"/>
      <c r="C81" s="49"/>
      <c r="D81" s="49"/>
    </row>
  </sheetData>
  <sheetProtection algorithmName="SHA-512" hashValue="uY9vGHxoNzIJGaN4PAdHj0Qy6mSfCO+Miz+4PVKLeuMOAoPme6hEUBPiKrGfyUivmk2Mcrwf/OY0byfZZUhwyA==" saltValue="uBZZ0mjeRZfDpDhh4Mhvog==" spinCount="100000" sheet="1" objects="1" scenarios="1"/>
  <mergeCells count="6">
    <mergeCell ref="A13:B13"/>
    <mergeCell ref="A17:C17"/>
    <mergeCell ref="B58:E58"/>
    <mergeCell ref="A62:B62"/>
    <mergeCell ref="A71:C71"/>
    <mergeCell ref="A60:E60"/>
  </mergeCells>
  <pageMargins left="0.7" right="0.7" top="0.75" bottom="0.75" header="0.3" footer="0.3"/>
  <pageSetup scale="58" orientation="portrait" verticalDpi="0" r:id="rId1"/>
  <rowBreaks count="1" manualBreakCount="1">
    <brk id="58" max="4"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soins physiques en psy</vt:lpstr>
      <vt:lpstr>soins phys en psy - géronto-psy</vt:lpstr>
      <vt:lpstr>'soins phys en psy - géronto-psy'!Zone_d_impression</vt:lpstr>
      <vt:lpstr>'soins physiques en psy'!Zone_d_impression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Fortin</dc:creator>
  <cp:lastModifiedBy>Sylvie Fortin</cp:lastModifiedBy>
  <cp:lastPrinted>2015-11-12T21:26:27Z</cp:lastPrinted>
  <dcterms:created xsi:type="dcterms:W3CDTF">2015-11-06T16:15:03Z</dcterms:created>
  <dcterms:modified xsi:type="dcterms:W3CDTF">2017-10-04T18:23:06Z</dcterms:modified>
</cp:coreProperties>
</file>